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07D62715-7A91-4229-B6AD-20D154B8BED2}" xr6:coauthVersionLast="47" xr6:coauthVersionMax="47" xr10:uidLastSave="{00000000-0000-0000-0000-000000000000}"/>
  <bookViews>
    <workbookView xWindow="-104" yWindow="-104" windowWidth="22326" windowHeight="11947" xr2:uid="{74062D2D-C4C9-4467-B617-56BC382178C2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7" i="9"/>
  <c r="B30" i="9" s="1"/>
  <c r="H6" i="9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4" i="8"/>
  <c r="F52" i="8"/>
  <c r="F51" i="8"/>
  <c r="F48" i="8"/>
  <c r="C48" i="8"/>
  <c r="F47" i="8"/>
  <c r="C47" i="8"/>
  <c r="F45" i="8"/>
  <c r="F41" i="8"/>
  <c r="F40" i="8"/>
  <c r="A39" i="8"/>
  <c r="H34" i="8"/>
  <c r="F55" i="8" s="1"/>
  <c r="E34" i="8"/>
  <c r="A34" i="8"/>
  <c r="H29" i="8"/>
  <c r="E29" i="8"/>
  <c r="A29" i="8"/>
  <c r="H24" i="8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I13" i="8"/>
  <c r="G53" i="8" s="1"/>
  <c r="H12" i="8"/>
  <c r="F44" i="8" s="1"/>
  <c r="H11" i="8"/>
  <c r="F43" i="8" s="1"/>
  <c r="H10" i="8"/>
  <c r="F42" i="8" s="1"/>
  <c r="H9" i="8"/>
  <c r="H8" i="8"/>
  <c r="H7" i="8"/>
  <c r="F39" i="8" s="1"/>
  <c r="E5" i="8"/>
  <c r="H132" i="7"/>
  <c r="E128" i="7"/>
  <c r="C128" i="7"/>
  <c r="E123" i="7"/>
  <c r="E122" i="7"/>
  <c r="F122" i="7" s="1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H74" i="7"/>
  <c r="G67" i="7"/>
  <c r="H66" i="7"/>
  <c r="H62" i="7"/>
  <c r="H60" i="7"/>
  <c r="H53" i="7"/>
  <c r="F45" i="7"/>
  <c r="C45" i="7"/>
  <c r="G45" i="7" s="1"/>
  <c r="H42" i="7"/>
  <c r="G39" i="7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E128" i="6"/>
  <c r="E123" i="6"/>
  <c r="E122" i="6"/>
  <c r="F122" i="6" s="1"/>
  <c r="G119" i="6"/>
  <c r="G118" i="6"/>
  <c r="H117" i="6"/>
  <c r="H113" i="6"/>
  <c r="H106" i="6"/>
  <c r="H100" i="6"/>
  <c r="H97" i="6"/>
  <c r="H102" i="6" s="1"/>
  <c r="H95" i="6"/>
  <c r="H92" i="6"/>
  <c r="G91" i="6"/>
  <c r="H85" i="6"/>
  <c r="G79" i="6"/>
  <c r="H79" i="6" s="1"/>
  <c r="H74" i="6"/>
  <c r="H66" i="6"/>
  <c r="H60" i="6"/>
  <c r="H53" i="6"/>
  <c r="F45" i="6"/>
  <c r="G45" i="6" s="1"/>
  <c r="C45" i="6"/>
  <c r="H42" i="6"/>
  <c r="G39" i="6"/>
  <c r="G67" i="6" s="1"/>
  <c r="G38" i="6"/>
  <c r="H38" i="6" s="1"/>
  <c r="G37" i="6"/>
  <c r="H3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E124" i="5"/>
  <c r="G120" i="5"/>
  <c r="G119" i="5"/>
  <c r="H118" i="5"/>
  <c r="H114" i="5"/>
  <c r="H107" i="5"/>
  <c r="H101" i="5"/>
  <c r="H98" i="5"/>
  <c r="H103" i="5" s="1"/>
  <c r="H96" i="5"/>
  <c r="G87" i="5"/>
  <c r="H86" i="5"/>
  <c r="G80" i="5"/>
  <c r="H75" i="5"/>
  <c r="G68" i="5"/>
  <c r="H67" i="5"/>
  <c r="H63" i="5"/>
  <c r="H62" i="5"/>
  <c r="H55" i="5"/>
  <c r="H53" i="5"/>
  <c r="F45" i="5"/>
  <c r="C45" i="5"/>
  <c r="G45" i="5" s="1"/>
  <c r="H42" i="5"/>
  <c r="G38" i="5"/>
  <c r="G37" i="5"/>
  <c r="G39" i="5" s="1"/>
  <c r="H36" i="5"/>
  <c r="H28" i="5"/>
  <c r="H26" i="5"/>
  <c r="H32" i="5" s="1"/>
  <c r="H25" i="5"/>
  <c r="H20" i="5"/>
  <c r="F12" i="5"/>
  <c r="H9" i="5"/>
  <c r="H7" i="5"/>
  <c r="B3" i="5"/>
  <c r="H134" i="4"/>
  <c r="E129" i="4"/>
  <c r="C129" i="4"/>
  <c r="E124" i="4"/>
  <c r="E123" i="4"/>
  <c r="F123" i="4" s="1"/>
  <c r="G120" i="4"/>
  <c r="G119" i="4"/>
  <c r="H118" i="4"/>
  <c r="H114" i="4"/>
  <c r="H108" i="4"/>
  <c r="H107" i="4"/>
  <c r="H103" i="4"/>
  <c r="H101" i="4"/>
  <c r="H98" i="4"/>
  <c r="H96" i="4"/>
  <c r="G92" i="4"/>
  <c r="G91" i="4"/>
  <c r="G87" i="4"/>
  <c r="H86" i="4"/>
  <c r="G80" i="4"/>
  <c r="G78" i="4"/>
  <c r="H75" i="4"/>
  <c r="H67" i="4"/>
  <c r="H63" i="4"/>
  <c r="H61" i="4"/>
  <c r="H60" i="4"/>
  <c r="H53" i="4"/>
  <c r="G51" i="4"/>
  <c r="F45" i="4"/>
  <c r="C45" i="4"/>
  <c r="G45" i="4" s="1"/>
  <c r="H42" i="4"/>
  <c r="G39" i="4"/>
  <c r="G68" i="4" s="1"/>
  <c r="G38" i="4"/>
  <c r="G37" i="4"/>
  <c r="H36" i="4"/>
  <c r="H25" i="4"/>
  <c r="H20" i="4"/>
  <c r="F12" i="4"/>
  <c r="H9" i="4"/>
  <c r="H7" i="4"/>
  <c r="B3" i="4"/>
  <c r="H134" i="3"/>
  <c r="E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1" i="3"/>
  <c r="G87" i="3"/>
  <c r="H86" i="3"/>
  <c r="I80" i="3"/>
  <c r="G80" i="3"/>
  <c r="G78" i="3"/>
  <c r="H75" i="3"/>
  <c r="H67" i="3"/>
  <c r="I63" i="3"/>
  <c r="H63" i="3"/>
  <c r="I62" i="3"/>
  <c r="H62" i="3"/>
  <c r="I61" i="3"/>
  <c r="H61" i="3"/>
  <c r="I60" i="3"/>
  <c r="H58" i="3"/>
  <c r="I55" i="3"/>
  <c r="H55" i="3"/>
  <c r="H53" i="3"/>
  <c r="F45" i="3"/>
  <c r="G45" i="3" s="1"/>
  <c r="C45" i="3"/>
  <c r="H42" i="3"/>
  <c r="G38" i="3"/>
  <c r="I38" i="3" s="1"/>
  <c r="I37" i="3"/>
  <c r="I39" i="3" s="1"/>
  <c r="I68" i="3" s="1"/>
  <c r="G37" i="3"/>
  <c r="H37" i="3" s="1"/>
  <c r="H36" i="3"/>
  <c r="I32" i="3"/>
  <c r="I26" i="3"/>
  <c r="H26" i="3"/>
  <c r="H32" i="3" s="1"/>
  <c r="H135" i="3" s="1"/>
  <c r="H25" i="3"/>
  <c r="H20" i="3"/>
  <c r="F12" i="3"/>
  <c r="H9" i="3"/>
  <c r="H7" i="3"/>
  <c r="C129" i="3" s="1"/>
  <c r="B3" i="3"/>
  <c r="G31" i="2"/>
  <c r="H31" i="2" s="1"/>
  <c r="F78" i="8" s="1"/>
  <c r="H30" i="2"/>
  <c r="G30" i="2"/>
  <c r="G29" i="2"/>
  <c r="H29" i="2" s="1"/>
  <c r="F76" i="8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19" i="2" s="1"/>
  <c r="F6" i="2"/>
  <c r="F5" i="2"/>
  <c r="F4" i="2"/>
  <c r="F3" i="2"/>
  <c r="H190" i="1"/>
  <c r="C186" i="1"/>
  <c r="H186" i="1" s="1"/>
  <c r="C182" i="1"/>
  <c r="H182" i="1" s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D80" i="1"/>
  <c r="D78" i="1"/>
  <c r="G72" i="1"/>
  <c r="G71" i="1"/>
  <c r="G70" i="1"/>
  <c r="G69" i="1"/>
  <c r="G68" i="1"/>
  <c r="G67" i="1"/>
  <c r="G86" i="6" s="1"/>
  <c r="E61" i="1"/>
  <c r="G78" i="5" s="1"/>
  <c r="E59" i="1"/>
  <c r="H54" i="1"/>
  <c r="H53" i="1"/>
  <c r="H52" i="1"/>
  <c r="H51" i="1"/>
  <c r="H50" i="1"/>
  <c r="H49" i="1"/>
  <c r="H55" i="1" s="1"/>
  <c r="H108" i="3" s="1"/>
  <c r="H48" i="1"/>
  <c r="H47" i="1"/>
  <c r="F43" i="1"/>
  <c r="D43" i="1"/>
  <c r="E43" i="1" s="1"/>
  <c r="I42" i="1"/>
  <c r="A42" i="1"/>
  <c r="D40" i="1"/>
  <c r="E40" i="1" s="1"/>
  <c r="A39" i="1"/>
  <c r="F37" i="1"/>
  <c r="D37" i="1"/>
  <c r="E37" i="1" s="1"/>
  <c r="I36" i="1" s="1"/>
  <c r="I54" i="3" s="1"/>
  <c r="A36" i="1"/>
  <c r="F34" i="1"/>
  <c r="E34" i="1"/>
  <c r="I33" i="1"/>
  <c r="H54" i="3" s="1"/>
  <c r="A33" i="1"/>
  <c r="I30" i="1"/>
  <c r="I28" i="1"/>
  <c r="H61" i="6" s="1"/>
  <c r="I26" i="1"/>
  <c r="D24" i="1"/>
  <c r="E24" i="1" s="1"/>
  <c r="I24" i="1" s="1"/>
  <c r="E22" i="1"/>
  <c r="I20" i="1"/>
  <c r="I57" i="3" s="1"/>
  <c r="I18" i="1"/>
  <c r="I16" i="1"/>
  <c r="H55" i="6" s="1"/>
  <c r="F7" i="1"/>
  <c r="H26" i="4" s="1"/>
  <c r="H32" i="4" s="1"/>
  <c r="H38" i="4" s="1"/>
  <c r="G51" i="6" l="1"/>
  <c r="G51" i="3"/>
  <c r="G87" i="6"/>
  <c r="G88" i="3"/>
  <c r="G88" i="4"/>
  <c r="G87" i="7"/>
  <c r="G89" i="4"/>
  <c r="G88" i="7"/>
  <c r="G88" i="6"/>
  <c r="G89" i="3"/>
  <c r="G94" i="3" s="1"/>
  <c r="H54" i="5"/>
  <c r="H32" i="7"/>
  <c r="H79" i="7" s="1"/>
  <c r="G51" i="7"/>
  <c r="G69" i="4"/>
  <c r="G88" i="5"/>
  <c r="H80" i="5"/>
  <c r="H38" i="5"/>
  <c r="H135" i="5"/>
  <c r="G89" i="5"/>
  <c r="H27" i="7"/>
  <c r="C29" i="9"/>
  <c r="D29" i="9"/>
  <c r="H38" i="3"/>
  <c r="H39" i="3" s="1"/>
  <c r="F129" i="5"/>
  <c r="G93" i="7"/>
  <c r="H56" i="4"/>
  <c r="H56" i="7"/>
  <c r="H56" i="6"/>
  <c r="I56" i="3"/>
  <c r="H56" i="5"/>
  <c r="H56" i="3"/>
  <c r="F128" i="7"/>
  <c r="G22" i="1"/>
  <c r="I22" i="1" s="1"/>
  <c r="I39" i="1"/>
  <c r="H54" i="4" s="1"/>
  <c r="G51" i="5"/>
  <c r="H37" i="4"/>
  <c r="H39" i="4" s="1"/>
  <c r="H68" i="4" s="1"/>
  <c r="H135" i="4"/>
  <c r="G76" i="3"/>
  <c r="E60" i="1"/>
  <c r="G75" i="6"/>
  <c r="G76" i="4"/>
  <c r="G75" i="7"/>
  <c r="H108" i="5"/>
  <c r="H107" i="6"/>
  <c r="H107" i="7"/>
  <c r="I108" i="3"/>
  <c r="H80" i="3"/>
  <c r="F129" i="4"/>
  <c r="H39" i="6"/>
  <c r="H67" i="6" s="1"/>
  <c r="G89" i="7"/>
  <c r="G90" i="5"/>
  <c r="G90" i="4"/>
  <c r="G89" i="6"/>
  <c r="G90" i="3"/>
  <c r="H80" i="4"/>
  <c r="F129" i="3"/>
  <c r="H57" i="7"/>
  <c r="H57" i="6"/>
  <c r="H57" i="3"/>
  <c r="H57" i="4"/>
  <c r="H57" i="5"/>
  <c r="H54" i="7"/>
  <c r="H54" i="6"/>
  <c r="H32" i="2"/>
  <c r="G76" i="5"/>
  <c r="B29" i="9"/>
  <c r="G90" i="7"/>
  <c r="G91" i="5"/>
  <c r="G94" i="5" s="1"/>
  <c r="H58" i="7"/>
  <c r="H58" i="5"/>
  <c r="I58" i="3"/>
  <c r="G92" i="5"/>
  <c r="G92" i="3"/>
  <c r="H60" i="3"/>
  <c r="H60" i="5"/>
  <c r="F80" i="8"/>
  <c r="E123" i="3"/>
  <c r="F123" i="3" s="1"/>
  <c r="E123" i="5"/>
  <c r="F123" i="5" s="1"/>
  <c r="H41" i="6"/>
  <c r="C80" i="8"/>
  <c r="G39" i="3"/>
  <c r="G68" i="3" s="1"/>
  <c r="H61" i="5"/>
  <c r="H62" i="6"/>
  <c r="F40" i="1"/>
  <c r="E80" i="1"/>
  <c r="H58" i="4"/>
  <c r="H11" i="9"/>
  <c r="H9" i="9"/>
  <c r="H10" i="9"/>
  <c r="H8" i="9"/>
  <c r="I41" i="3"/>
  <c r="F128" i="6"/>
  <c r="G91" i="7"/>
  <c r="H5" i="9"/>
  <c r="E83" i="1"/>
  <c r="D30" i="9"/>
  <c r="C30" i="9"/>
  <c r="G77" i="6"/>
  <c r="E62" i="1"/>
  <c r="G90" i="6"/>
  <c r="H133" i="6"/>
  <c r="G77" i="7"/>
  <c r="H55" i="4"/>
  <c r="H55" i="7"/>
  <c r="H62" i="4"/>
  <c r="H37" i="5"/>
  <c r="H39" i="5" s="1"/>
  <c r="H68" i="5" s="1"/>
  <c r="H58" i="6"/>
  <c r="H61" i="7"/>
  <c r="I135" i="3"/>
  <c r="I59" i="3" l="1"/>
  <c r="H59" i="5"/>
  <c r="H64" i="5" s="1"/>
  <c r="H70" i="5" s="1"/>
  <c r="H59" i="3"/>
  <c r="H59" i="7"/>
  <c r="H59" i="4"/>
  <c r="H64" i="4" s="1"/>
  <c r="H70" i="4" s="1"/>
  <c r="H59" i="6"/>
  <c r="H68" i="3"/>
  <c r="H41" i="3"/>
  <c r="I64" i="3"/>
  <c r="I70" i="3" s="1"/>
  <c r="H64" i="3"/>
  <c r="H70" i="3" s="1"/>
  <c r="I46" i="3"/>
  <c r="I50" i="3"/>
  <c r="I44" i="3"/>
  <c r="I48" i="3"/>
  <c r="I47" i="3"/>
  <c r="I74" i="3"/>
  <c r="I78" i="3" s="1"/>
  <c r="I49" i="3"/>
  <c r="I43" i="3"/>
  <c r="G69" i="5"/>
  <c r="H41" i="5"/>
  <c r="H51" i="5" s="1"/>
  <c r="G68" i="7"/>
  <c r="H133" i="7"/>
  <c r="H38" i="7"/>
  <c r="G79" i="4"/>
  <c r="G78" i="7"/>
  <c r="G79" i="3"/>
  <c r="G78" i="6"/>
  <c r="G79" i="5"/>
  <c r="D32" i="9"/>
  <c r="C32" i="9"/>
  <c r="B32" i="9"/>
  <c r="H51" i="3"/>
  <c r="G69" i="3"/>
  <c r="I51" i="3"/>
  <c r="I69" i="3" s="1"/>
  <c r="I45" i="3"/>
  <c r="D34" i="9"/>
  <c r="C34" i="9"/>
  <c r="B34" i="9"/>
  <c r="H44" i="6"/>
  <c r="H43" i="6"/>
  <c r="H50" i="6"/>
  <c r="H49" i="6"/>
  <c r="H73" i="6"/>
  <c r="H77" i="6" s="1"/>
  <c r="H48" i="6"/>
  <c r="H47" i="6"/>
  <c r="H46" i="6"/>
  <c r="G76" i="6"/>
  <c r="H76" i="6" s="1"/>
  <c r="G77" i="4"/>
  <c r="G76" i="7"/>
  <c r="G77" i="5"/>
  <c r="G77" i="3"/>
  <c r="H37" i="7"/>
  <c r="H39" i="7" s="1"/>
  <c r="H67" i="7" s="1"/>
  <c r="I76" i="3"/>
  <c r="H63" i="6"/>
  <c r="H69" i="6" s="1"/>
  <c r="D33" i="9"/>
  <c r="C33" i="9"/>
  <c r="B33" i="9"/>
  <c r="H63" i="7"/>
  <c r="H69" i="7" s="1"/>
  <c r="H41" i="4"/>
  <c r="D31" i="9"/>
  <c r="C31" i="9"/>
  <c r="B31" i="9"/>
  <c r="H90" i="7"/>
  <c r="G94" i="4"/>
  <c r="H45" i="6"/>
  <c r="G93" i="6"/>
  <c r="D28" i="9"/>
  <c r="D35" i="9" s="1"/>
  <c r="C28" i="9"/>
  <c r="C35" i="9" s="1"/>
  <c r="B28" i="9"/>
  <c r="H51" i="6"/>
  <c r="G68" i="6"/>
  <c r="H69" i="5" l="1"/>
  <c r="H71" i="5" s="1"/>
  <c r="H87" i="5"/>
  <c r="B35" i="9"/>
  <c r="H78" i="6"/>
  <c r="I71" i="3"/>
  <c r="I79" i="3"/>
  <c r="H47" i="3"/>
  <c r="H74" i="3"/>
  <c r="H79" i="3" s="1"/>
  <c r="H44" i="3"/>
  <c r="H50" i="3"/>
  <c r="H49" i="3"/>
  <c r="H43" i="3"/>
  <c r="H48" i="3"/>
  <c r="H46" i="3"/>
  <c r="H45" i="3"/>
  <c r="H68" i="6"/>
  <c r="H70" i="6" s="1"/>
  <c r="H86" i="6"/>
  <c r="H77" i="4"/>
  <c r="H75" i="6"/>
  <c r="H80" i="6" s="1"/>
  <c r="H135" i="6" s="1"/>
  <c r="H49" i="5"/>
  <c r="H47" i="5"/>
  <c r="H74" i="5"/>
  <c r="H48" i="5"/>
  <c r="H46" i="5"/>
  <c r="H50" i="5"/>
  <c r="H44" i="5"/>
  <c r="H43" i="5"/>
  <c r="H45" i="5"/>
  <c r="H69" i="3"/>
  <c r="H71" i="3" s="1"/>
  <c r="I87" i="3"/>
  <c r="H87" i="3"/>
  <c r="I77" i="3"/>
  <c r="I81" i="3" s="1"/>
  <c r="I137" i="3" s="1"/>
  <c r="H77" i="3"/>
  <c r="H77" i="5"/>
  <c r="H41" i="7"/>
  <c r="H44" i="4"/>
  <c r="H48" i="4"/>
  <c r="H47" i="4"/>
  <c r="H74" i="4"/>
  <c r="H79" i="4" s="1"/>
  <c r="H43" i="4"/>
  <c r="H50" i="4"/>
  <c r="H49" i="4"/>
  <c r="H46" i="4"/>
  <c r="H51" i="4"/>
  <c r="H45" i="4"/>
  <c r="H79" i="5"/>
  <c r="H136" i="3" l="1"/>
  <c r="H134" i="6"/>
  <c r="H84" i="6"/>
  <c r="H78" i="3"/>
  <c r="H76" i="3"/>
  <c r="H78" i="4"/>
  <c r="H76" i="4"/>
  <c r="H81" i="4" s="1"/>
  <c r="H137" i="4" s="1"/>
  <c r="I85" i="3"/>
  <c r="I136" i="3"/>
  <c r="H46" i="7"/>
  <c r="H44" i="7"/>
  <c r="H43" i="7"/>
  <c r="H49" i="7"/>
  <c r="H50" i="7"/>
  <c r="H73" i="7"/>
  <c r="H48" i="7"/>
  <c r="H47" i="7"/>
  <c r="H45" i="7"/>
  <c r="H51" i="7"/>
  <c r="H69" i="4"/>
  <c r="H71" i="4" s="1"/>
  <c r="H87" i="4"/>
  <c r="H78" i="5"/>
  <c r="H76" i="5"/>
  <c r="H81" i="5" s="1"/>
  <c r="H137" i="5" s="1"/>
  <c r="H136" i="5"/>
  <c r="H77" i="7" l="1"/>
  <c r="H75" i="7"/>
  <c r="H78" i="7"/>
  <c r="H76" i="7"/>
  <c r="H81" i="3"/>
  <c r="H85" i="5"/>
  <c r="H136" i="4"/>
  <c r="H85" i="4"/>
  <c r="H91" i="6"/>
  <c r="H90" i="6"/>
  <c r="H88" i="6"/>
  <c r="H87" i="6"/>
  <c r="H89" i="6"/>
  <c r="H68" i="7"/>
  <c r="H70" i="7" s="1"/>
  <c r="H86" i="7"/>
  <c r="I93" i="3"/>
  <c r="I91" i="3"/>
  <c r="I92" i="3"/>
  <c r="I90" i="3"/>
  <c r="I88" i="3"/>
  <c r="I89" i="3"/>
  <c r="H93" i="5" l="1"/>
  <c r="H89" i="5"/>
  <c r="H88" i="5"/>
  <c r="H90" i="5"/>
  <c r="H92" i="5"/>
  <c r="H91" i="5"/>
  <c r="H93" i="6"/>
  <c r="H101" i="6" s="1"/>
  <c r="H103" i="6" s="1"/>
  <c r="H137" i="3"/>
  <c r="H85" i="3"/>
  <c r="H134" i="7"/>
  <c r="H84" i="7"/>
  <c r="H80" i="7"/>
  <c r="H135" i="7" s="1"/>
  <c r="I94" i="3"/>
  <c r="I102" i="3" s="1"/>
  <c r="I104" i="3" s="1"/>
  <c r="H93" i="4"/>
  <c r="H91" i="4"/>
  <c r="H92" i="4"/>
  <c r="H88" i="4"/>
  <c r="H89" i="4"/>
  <c r="H90" i="4"/>
  <c r="H93" i="3" l="1"/>
  <c r="H91" i="3"/>
  <c r="H92" i="3"/>
  <c r="H88" i="3"/>
  <c r="H89" i="3"/>
  <c r="H90" i="3"/>
  <c r="I138" i="3"/>
  <c r="I115" i="3"/>
  <c r="H136" i="6"/>
  <c r="H114" i="6"/>
  <c r="H94" i="5"/>
  <c r="H102" i="5" s="1"/>
  <c r="H104" i="5" s="1"/>
  <c r="H94" i="4"/>
  <c r="H102" i="4" s="1"/>
  <c r="H104" i="4" s="1"/>
  <c r="H89" i="7"/>
  <c r="H87" i="7"/>
  <c r="H91" i="7"/>
  <c r="H88" i="7"/>
  <c r="H108" i="6" l="1"/>
  <c r="H111" i="6" s="1"/>
  <c r="H137" i="6" s="1"/>
  <c r="H138" i="6" s="1"/>
  <c r="H118" i="6"/>
  <c r="H94" i="3"/>
  <c r="H102" i="3" s="1"/>
  <c r="H104" i="3" s="1"/>
  <c r="I109" i="3"/>
  <c r="I112" i="3" s="1"/>
  <c r="I139" i="3" s="1"/>
  <c r="I140" i="3" s="1"/>
  <c r="I119" i="3"/>
  <c r="I120" i="3" s="1"/>
  <c r="H93" i="7"/>
  <c r="H101" i="7" s="1"/>
  <c r="H103" i="7" s="1"/>
  <c r="H138" i="5"/>
  <c r="H115" i="5"/>
  <c r="H138" i="4"/>
  <c r="H115" i="4"/>
  <c r="I130" i="3" l="1"/>
  <c r="I142" i="3"/>
  <c r="H138" i="3"/>
  <c r="H115" i="3"/>
  <c r="H119" i="6"/>
  <c r="H129" i="6" s="1"/>
  <c r="H109" i="4"/>
  <c r="H112" i="4" s="1"/>
  <c r="H139" i="4" s="1"/>
  <c r="H140" i="4" s="1"/>
  <c r="H119" i="4"/>
  <c r="H120" i="4" s="1"/>
  <c r="H109" i="5"/>
  <c r="H112" i="5" s="1"/>
  <c r="H139" i="5" s="1"/>
  <c r="H140" i="5" s="1"/>
  <c r="H119" i="5"/>
  <c r="H140" i="6"/>
  <c r="H136" i="7"/>
  <c r="H114" i="7"/>
  <c r="H139" i="6" l="1"/>
  <c r="H120" i="6"/>
  <c r="H108" i="7"/>
  <c r="H111" i="7" s="1"/>
  <c r="H137" i="7" s="1"/>
  <c r="H138" i="7" s="1"/>
  <c r="H118" i="7"/>
  <c r="H142" i="4"/>
  <c r="E61" i="8" s="1"/>
  <c r="G61" i="8" s="1"/>
  <c r="E76" i="8"/>
  <c r="G76" i="8" s="1"/>
  <c r="F29" i="8"/>
  <c r="G29" i="8" s="1"/>
  <c r="H132" i="5"/>
  <c r="I141" i="3"/>
  <c r="I121" i="3"/>
  <c r="H132" i="4"/>
  <c r="H120" i="5"/>
  <c r="H142" i="5" s="1"/>
  <c r="F15" i="8" s="1"/>
  <c r="G15" i="8" s="1"/>
  <c r="H130" i="5"/>
  <c r="H130" i="4"/>
  <c r="H142" i="3"/>
  <c r="H132" i="3"/>
  <c r="H109" i="3"/>
  <c r="H112" i="3" s="1"/>
  <c r="H139" i="3" s="1"/>
  <c r="H140" i="3" s="1"/>
  <c r="H130" i="3"/>
  <c r="H119" i="3"/>
  <c r="H120" i="3"/>
  <c r="D46" i="8" l="1"/>
  <c r="G46" i="8" s="1"/>
  <c r="I15" i="8"/>
  <c r="I29" i="8"/>
  <c r="J29" i="8" s="1"/>
  <c r="D54" i="8"/>
  <c r="G54" i="8" s="1"/>
  <c r="F23" i="8"/>
  <c r="G23" i="8" s="1"/>
  <c r="F20" i="8"/>
  <c r="G20" i="8" s="1"/>
  <c r="F11" i="8"/>
  <c r="G11" i="8" s="1"/>
  <c r="F8" i="8"/>
  <c r="G8" i="8" s="1"/>
  <c r="F14" i="8"/>
  <c r="G14" i="8" s="1"/>
  <c r="F10" i="8"/>
  <c r="G10" i="8" s="1"/>
  <c r="F21" i="8"/>
  <c r="G21" i="8" s="1"/>
  <c r="F9" i="8"/>
  <c r="G9" i="8" s="1"/>
  <c r="F24" i="8"/>
  <c r="G24" i="8" s="1"/>
  <c r="F19" i="8"/>
  <c r="G19" i="8" s="1"/>
  <c r="F12" i="8"/>
  <c r="G12" i="8" s="1"/>
  <c r="F7" i="8"/>
  <c r="G7" i="8" s="1"/>
  <c r="F22" i="8"/>
  <c r="G22" i="8" s="1"/>
  <c r="H121" i="5"/>
  <c r="H141" i="5"/>
  <c r="H141" i="3"/>
  <c r="H121" i="3"/>
  <c r="H144" i="3"/>
  <c r="H141" i="4"/>
  <c r="H121" i="4"/>
  <c r="H119" i="7"/>
  <c r="H140" i="7" s="1"/>
  <c r="H129" i="7"/>
  <c r="F34" i="8" l="1"/>
  <c r="G34" i="8" s="1"/>
  <c r="E78" i="8"/>
  <c r="G78" i="8" s="1"/>
  <c r="G80" i="8" s="1"/>
  <c r="I10" i="8"/>
  <c r="D42" i="8"/>
  <c r="G42" i="8" s="1"/>
  <c r="D50" i="8"/>
  <c r="G50" i="8" s="1"/>
  <c r="I22" i="8"/>
  <c r="D47" i="8"/>
  <c r="G47" i="8" s="1"/>
  <c r="I19" i="8"/>
  <c r="I21" i="8"/>
  <c r="D49" i="8"/>
  <c r="G49" i="8" s="1"/>
  <c r="I14" i="8"/>
  <c r="D45" i="8"/>
  <c r="G45" i="8" s="1"/>
  <c r="D43" i="8"/>
  <c r="G43" i="8" s="1"/>
  <c r="I11" i="8"/>
  <c r="D51" i="8"/>
  <c r="G51" i="8" s="1"/>
  <c r="I23" i="8"/>
  <c r="I12" i="8"/>
  <c r="D44" i="8"/>
  <c r="G44" i="8" s="1"/>
  <c r="D52" i="8"/>
  <c r="G52" i="8" s="1"/>
  <c r="I24" i="8"/>
  <c r="D40" i="8"/>
  <c r="G40" i="8" s="1"/>
  <c r="I8" i="8"/>
  <c r="I20" i="8"/>
  <c r="D48" i="8"/>
  <c r="G48" i="8" s="1"/>
  <c r="D39" i="8"/>
  <c r="G39" i="8" s="1"/>
  <c r="I7" i="8"/>
  <c r="H120" i="7"/>
  <c r="H139" i="7"/>
  <c r="I9" i="8"/>
  <c r="D41" i="8"/>
  <c r="G41" i="8" s="1"/>
  <c r="J15" i="8" l="1"/>
  <c r="J24" i="8"/>
  <c r="D55" i="8"/>
  <c r="G55" i="8" s="1"/>
  <c r="G56" i="8" s="1"/>
  <c r="G83" i="8" s="1"/>
  <c r="G92" i="8" s="1"/>
  <c r="G95" i="8" s="1"/>
  <c r="I34" i="8"/>
  <c r="J34" i="8" s="1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0C20164A-8765-4714-B91B-35742A34192A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5EA26581-9157-434D-B085-0FD85353773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3B23C18-F733-4FC2-8783-4D64355792E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91D06BB-7B32-4190-905D-0B115A763054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EB2AEA5-AEFE-4030-BEB3-0A15D1AEC1D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E60DA2F-F9AC-4E88-92FE-FD472C545AB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ED8CFC8-D0CF-4EA2-A456-52CAAF334EF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<sst xmlns="http://schemas.openxmlformats.org/spreadsheetml/2006/main" count="1665" uniqueCount="486">
  <si>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</si>
  <si>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</si>
  <si>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</si>
  <si>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Registro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</si>
  <si>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</si>
  <si>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</si>
  <si>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</si>
  <si>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</si>
  <si>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</si>
  <si>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ARF/Registro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</si>
  <si>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</si>
  <si>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</si>
  <si>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</si>
  <si>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</si>
  <si>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</si>
  <si>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</si>
  <si>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</si>
  <si>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</si>
  <si>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</si>
  <si>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</si>
  <si>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</si>
  <si>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</si>
  <si>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</si>
  <si>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</si>
  <si>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</si>
  <si>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</si>
  <si>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</si>
  <si>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</si>
  <si>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</si>
  <si>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</si>
  <si>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</si>
  <si>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</si>
  <si>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</si>
  <si>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</si>
  <si>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</si>
  <si>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</si>
  <si>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</si>
  <si>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</si>
  <si>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</si>
  <si>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</si>
  <si>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</si>
  <si>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</si>
  <si>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</si>
  <si>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</si>
  <si>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</si>
  <si>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</si>
  <si>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</si>
  <si>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</si>
  <si>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</si>
  <si>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</si>
  <si>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</si>
  <si>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</si>
  <si>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</si>
  <si>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</si>
  <si>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</si>
  <si>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</si>
  <si>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</si>
  <si>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</si>
  <si>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</si>
  <si>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</si>
  <si>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</si>
  <si>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</si>
  <si>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</si>
  <si>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</si>
  <si>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</si>
  <si>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</si>
  <si>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</si>
  <si>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</si>
  <si>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</si>
  <si>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</si>
  <si>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</si>
  <si>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</si>
  <si>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</si>
  <si>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</si>
  <si>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</si>
  <si>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</si>
  <si>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</si>
  <si>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</si>
  <si>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</si>
  <si>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</si>
  <si>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</si>
  <si>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</si>
  <si>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</si>
  <si>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</si>
  <si>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</si>
  <si>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</si>
  <si>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</si>
  <si>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</si>
  <si>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</si>
  <si>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</si>
  <si>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</si>
  <si>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</si>
  <si>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</si>
  <si>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</si>
  <si>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</si>
  <si>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</si>
  <si>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</si>
  <si>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</si>
  <si>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</si>
  <si>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</si>
  <si>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</si>
  <si>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</si>
  <si>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</si>
  <si>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</si>
  <si>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</si>
  <si>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</si>
  <si>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</si>
  <si>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</si>
  <si>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</si>
  <si>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</si>
  <si>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</si>
  <si>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</si>
  <si>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</si>
  <si>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</si>
  <si>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</si>
  <si>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</si>
  <si>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</si>
  <si>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</si>
  <si>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</si>
  <si>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</si>
  <si>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</si>
  <si>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</si>
  <si>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</si>
  <si>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</si>
  <si>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</si>
  <si>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</si>
  <si>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</si>
  <si>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</si>
  <si>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</si>
  <si>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</si>
  <si>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</si>
  <si>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</si>
  <si>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</si>
  <si>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</si>
  <si>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</si>
  <si>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</si>
  <si>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</si>
  <si>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</si>
  <si>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</si>
  <si>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</si>
  <si>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</si>
  <si>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</si>
  <si>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</si>
  <si>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</si>
  <si>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</si>
  <si>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</si>
  <si>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</si>
  <si>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</si>
  <si>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</si>
  <si>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</si>
  <si>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</si>
  <si>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</si>
  <si>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</si>
  <si>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</si>
  <si>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</si>
  <si>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</si>
  <si>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</si>
  <si>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</si>
  <si>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</si>
  <si>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</si>
  <si>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</si>
  <si>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</si>
  <si>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</si>
  <si>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</si>
  <si>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</si>
  <si>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</si>
  <si>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</si>
  <si>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</si>
  <si>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</si>
  <si>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</si>
  <si>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</si>
  <si>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</si>
  <si>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</si>
  <si>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</si>
  <si>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</si>
  <si>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</si>
  <si>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</si>
  <si>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</si>
  <si>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</si>
  <si>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</si>
  <si>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</si>
  <si>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</si>
  <si>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</si>
  <si>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</si>
  <si>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</si>
  <si>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</si>
  <si>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</si>
  <si>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</si>
  <si>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</si>
  <si>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</si>
  <si>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</si>
  <si>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</si>
  <si>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</si>
  <si>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</si>
  <si>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</si>
  <si>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</si>
  <si>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</si>
  <si>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</si>
  <si>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</si>
  <si>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</si>
  <si>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</si>
  <si>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</si>
  <si>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</si>
  <si>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</si>
  <si>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</si>
  <si>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</si>
  <si>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</si>
  <si>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</si>
  <si>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</si>
  <si>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533,00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</si>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</sst>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66CACB28-F83E-4D0C-BDD1-616DACD24F32}"/>
    <cellStyle name="Excel Built-in Percent" xfId="4" xr:uid="{515FE4AE-E1DD-426A-A0D7-0437786C6B51}"/>
    <cellStyle name="Excel Built-in Percent 2" xfId="6" xr:uid="{41B5BA40-E280-455E-BE5E-B2B5F3A8635F}"/>
    <cellStyle name="Excel_BuiltIn_Currency" xfId="5" xr:uid="{7BCA8104-923A-455B-8434-CA78F2CC6C5E}"/>
    <cellStyle name="Moeda" xfId="2" builtinId="4"/>
    <cellStyle name="Moeda_Plan1_1_Limpeza2011- Planilhas" xfId="8" xr:uid="{F0B65838-5612-4362-8B0D-284ABA146FF3}"/>
    <cellStyle name="Normal" xfId="0" builtinId="0"/>
    <cellStyle name="Normal 2" xfId="10" xr:uid="{AB412E13-C224-47B3-BAF3-506083815862}"/>
    <cellStyle name="Normal_Limpeza2011- Planilhas" xfId="7" xr:uid="{5D27199B-E255-4D64-9D62-AB62114ABA14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AED8C-5B97-4F51-AD7B-871E63931885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Registro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283.69080000000002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8.9</v>
      </c>
      <c r="E34" s="43">
        <f>B34*C34*D34</f>
        <v>386.72280000000001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Registro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274.35480000000001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8.9</v>
      </c>
      <c r="E37" s="43">
        <f>B37*C37*D37</f>
        <v>386.72280000000001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Registro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324.90359999999998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8.9</v>
      </c>
      <c r="E40" s="43">
        <f>B40*C40*D40</f>
        <v>386.72280000000001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Registro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273.7824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8.9</v>
      </c>
      <c r="E43" s="43">
        <f>B43*C43*D43</f>
        <v>386.72280000000001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Registro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2</v>
      </c>
      <c r="G161" s="153">
        <v>1</v>
      </c>
      <c r="H161" s="130">
        <f t="shared" ref="H161:H172" si="1">E161*F161/G161</f>
        <v>23.86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2</v>
      </c>
      <c r="G162" s="153">
        <v>1</v>
      </c>
      <c r="H162" s="130">
        <f t="shared" si="1"/>
        <v>117.94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6</v>
      </c>
      <c r="G164" s="153">
        <v>1</v>
      </c>
      <c r="H164" s="130">
        <f t="shared" si="1"/>
        <v>174.06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1</v>
      </c>
      <c r="G165" s="153">
        <v>1</v>
      </c>
      <c r="H165" s="130">
        <f t="shared" si="1"/>
        <v>6.44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5</v>
      </c>
      <c r="G170" s="153">
        <v>24</v>
      </c>
      <c r="H170" s="130">
        <f t="shared" si="1"/>
        <v>5.78125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</v>
      </c>
      <c r="G171" s="153">
        <v>24</v>
      </c>
      <c r="H171" s="130">
        <f t="shared" si="1"/>
        <v>2.25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2</v>
      </c>
      <c r="G172" s="153">
        <v>24</v>
      </c>
      <c r="H172" s="130">
        <f t="shared" si="1"/>
        <v>1.8125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401.45041666666668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 t="s">
        <v>209</v>
      </c>
      <c r="B178" s="161">
        <v>0.14000000000000001</v>
      </c>
      <c r="C178" s="162">
        <f>A178*B178</f>
        <v>74.62</v>
      </c>
      <c r="D178" s="163" t="s">
        <v>210</v>
      </c>
      <c r="E178" s="163"/>
      <c r="F178" s="163"/>
      <c r="G178" s="163"/>
      <c r="H178" s="164">
        <f>C178*2</f>
        <v>149.24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211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212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5</v>
      </c>
      <c r="B182" s="161">
        <v>47</v>
      </c>
      <c r="C182" s="162">
        <f>A182*B182</f>
        <v>235</v>
      </c>
      <c r="D182" s="163" t="s">
        <v>210</v>
      </c>
      <c r="E182" s="163"/>
      <c r="F182" s="163"/>
      <c r="G182" s="163"/>
      <c r="H182" s="164">
        <f>C182*2</f>
        <v>470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350</v>
      </c>
      <c r="B186" s="161">
        <v>0.38</v>
      </c>
      <c r="C186" s="162">
        <f>A186*B186</f>
        <v>133</v>
      </c>
      <c r="D186" s="163" t="s">
        <v>215</v>
      </c>
      <c r="E186" s="163"/>
      <c r="F186" s="163"/>
      <c r="G186" s="163"/>
      <c r="H186" s="164">
        <f>C186*6</f>
        <v>798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216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217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218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219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220</v>
      </c>
      <c r="B192" s="16"/>
      <c r="C192" s="16"/>
      <c r="D192" s="16"/>
      <c r="E192" s="16"/>
      <c r="F192" s="16"/>
      <c r="G192" s="16"/>
      <c r="H192" s="172">
        <f>H178+H182+H186+H190</f>
        <v>2953.94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42A44E31-845F-4FDA-ADCE-F8CC7AE52F79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8F08C001-DC10-4A2D-8E54-A138DB423DCC}">
      <formula1>0</formula1>
      <formula2>0</formula2>
    </dataValidation>
    <dataValidation errorStyle="warning" allowBlank="1" showInputMessage="1" showErrorMessage="1" errorTitle="OK" error="Atingiu o valor desejado." sqref="B12 E12 E68:F72" xr:uid="{606E7401-DAE0-4955-BE27-594C6F35393B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C0C8E-3CB4-4EE1-8B0E-5BCBF10459E8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221</v>
      </c>
      <c r="B2" s="159"/>
      <c r="C2" s="159"/>
      <c r="D2" s="159"/>
      <c r="E2" s="159"/>
      <c r="F2" s="157" t="s">
        <v>222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223</v>
      </c>
      <c r="B3" s="126" t="s">
        <v>224</v>
      </c>
      <c r="C3" s="178" t="s">
        <v>225</v>
      </c>
      <c r="D3" s="178"/>
      <c r="E3" s="178"/>
      <c r="F3" s="126" t="str">
        <f>Licitante!$B$2</f>
        <v>Registro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226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227</v>
      </c>
      <c r="B5" s="179">
        <v>533</v>
      </c>
      <c r="C5" s="188">
        <v>1200</v>
      </c>
      <c r="D5" s="188"/>
      <c r="E5" s="188"/>
      <c r="F5" s="183">
        <f t="shared" ref="F5:F11" si="0">B5/C5</f>
        <v>0.44416666666666665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228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229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230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231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232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233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234</v>
      </c>
      <c r="B12" s="126" t="s">
        <v>224</v>
      </c>
      <c r="C12" s="178" t="s">
        <v>225</v>
      </c>
      <c r="D12" s="178"/>
      <c r="E12" s="178"/>
      <c r="F12" s="126" t="str">
        <f>Licitante!$B$2</f>
        <v>Registro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235</v>
      </c>
      <c r="B13" s="179">
        <v>350</v>
      </c>
      <c r="C13" s="188">
        <v>2700</v>
      </c>
      <c r="D13" s="188"/>
      <c r="E13" s="180"/>
      <c r="F13" s="195">
        <f t="shared" ref="F13:F18" si="1">B13/C13</f>
        <v>0.12962962962962962</v>
      </c>
    </row>
    <row r="14" spans="1:19" ht="31.7" customHeight="1">
      <c r="A14" s="196" t="s">
        <v>236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237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238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239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240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241</v>
      </c>
      <c r="B19" s="202"/>
      <c r="C19" s="202"/>
      <c r="D19" s="202"/>
      <c r="E19" s="202"/>
      <c r="F19" s="203">
        <f>SUM(F4:F11)+SUM(F13:F18)</f>
        <v>0.57379629629629625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242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243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244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221</v>
      </c>
      <c r="B25" s="210"/>
      <c r="C25" s="210"/>
      <c r="D25" s="210"/>
      <c r="E25" s="210"/>
      <c r="F25" s="210"/>
      <c r="G25" s="211"/>
      <c r="H25" s="212" t="s">
        <v>222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245</v>
      </c>
      <c r="B27" s="126" t="s">
        <v>224</v>
      </c>
      <c r="C27" s="178" t="s">
        <v>225</v>
      </c>
      <c r="D27" s="178"/>
      <c r="E27" s="65" t="s">
        <v>246</v>
      </c>
      <c r="F27" s="65" t="s">
        <v>247</v>
      </c>
      <c r="G27" s="213" t="s">
        <v>248</v>
      </c>
      <c r="H27" s="126" t="str">
        <f>Licitante!$B$2</f>
        <v>Registro / SP</v>
      </c>
      <c r="I27" s="186"/>
      <c r="J27" s="187"/>
    </row>
    <row r="28" spans="1:19" ht="24.8" customHeight="1">
      <c r="A28" s="30" t="s">
        <v>249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250</v>
      </c>
      <c r="B29" s="179">
        <v>154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3.4351613298981724E-2</v>
      </c>
      <c r="I29" s="194"/>
      <c r="J29" s="194"/>
    </row>
    <row r="30" spans="1:19" ht="27.25" customHeight="1">
      <c r="A30" s="30" t="s">
        <v>251</v>
      </c>
      <c r="B30" s="179">
        <v>154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3.4351613298981724E-2</v>
      </c>
      <c r="I30" s="194"/>
      <c r="J30" s="194"/>
    </row>
    <row r="31" spans="1:19" ht="27.25" customHeight="1">
      <c r="A31" s="30" t="s">
        <v>252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253</v>
      </c>
      <c r="B32" s="215"/>
      <c r="C32" s="215"/>
      <c r="D32" s="215"/>
      <c r="E32" s="215"/>
      <c r="F32" s="215"/>
      <c r="G32" s="216"/>
      <c r="H32" s="203">
        <f>SUM(H28:H31)</f>
        <v>6.8703226597963449E-2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2C4F2-B938-452D-9210-681C80632FDB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Registro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883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  <c r="I18" s="239"/>
    </row>
    <row r="19" spans="1:9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  <c r="I19" s="239"/>
    </row>
    <row r="20" spans="1:9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  <c r="I21" s="239"/>
    </row>
    <row r="22" spans="1:9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Registro / SP</v>
      </c>
      <c r="I25" s="247" t="s">
        <v>283</v>
      </c>
    </row>
    <row r="26" spans="1:9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246" t="str">
        <f>Licitante!$B$2</f>
        <v>Registro / SP</v>
      </c>
      <c r="I36" s="247" t="s">
        <v>283</v>
      </c>
    </row>
    <row r="37" spans="1:9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246" t="str">
        <f>Licitante!$B$2</f>
        <v>Registro / SP</v>
      </c>
      <c r="I42" s="247" t="s">
        <v>283</v>
      </c>
    </row>
    <row r="43" spans="1:9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246" t="str">
        <f>Licitante!$B$2</f>
        <v>Registro / SP</v>
      </c>
      <c r="I53" s="247" t="s">
        <v>283</v>
      </c>
    </row>
    <row r="54" spans="1:59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Licitante!I33</f>
        <v>283.69080000000002</v>
      </c>
      <c r="I54" s="257">
        <f>Licitante!I36</f>
        <v>274.35480000000001</v>
      </c>
    </row>
    <row r="55" spans="1:59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318</v>
      </c>
      <c r="B62" s="264" t="s">
        <v>319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1203.2708000000002</v>
      </c>
      <c r="I64" s="259">
        <f>SUM(I54:I63)</f>
        <v>1193.9348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246" t="str">
        <f>Licitante!$B$2</f>
        <v>Registro / SP</v>
      </c>
      <c r="I67" s="247" t="s">
        <v>283</v>
      </c>
    </row>
    <row r="68" spans="1:9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260">
        <f t="shared" ref="H70:I70" si="3">H64</f>
        <v>1203.2708000000002</v>
      </c>
      <c r="I70" s="260">
        <f t="shared" si="3"/>
        <v>1193.9348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2102.1469454545459</v>
      </c>
      <c r="I71" s="259">
        <f t="shared" si="4"/>
        <v>2174.2604727272728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246" t="str">
        <f>Licitante!$B$2</f>
        <v>Registro / SP</v>
      </c>
      <c r="I75" s="247" t="s">
        <v>283</v>
      </c>
    </row>
    <row r="76" spans="1:9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332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333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334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246" t="str">
        <f>Licitante!$B$2</f>
        <v>Registro / SP</v>
      </c>
      <c r="I86" s="247" t="s">
        <v>283</v>
      </c>
    </row>
    <row r="87" spans="1:9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246" t="str">
        <f>Licitante!$B$2</f>
        <v>Registro / SP</v>
      </c>
      <c r="I96" s="247" t="s">
        <v>283</v>
      </c>
    </row>
    <row r="97" spans="1:9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246" t="str">
        <f>Licitante!$B$2</f>
        <v>Registro / SP</v>
      </c>
      <c r="I101" s="247" t="s">
        <v>283</v>
      </c>
    </row>
    <row r="102" spans="1:9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246" t="str">
        <f>Licitante!$B$2</f>
        <v>Registro / SP</v>
      </c>
      <c r="I107" s="247" t="s">
        <v>283</v>
      </c>
    </row>
    <row r="108" spans="1:9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257">
        <f>H115*Licitante!H127</f>
        <v>581.57889263323239</v>
      </c>
      <c r="I109" s="257">
        <f>I115*Licitante!H127</f>
        <v>616.43374276695249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651.80097596656572</v>
      </c>
      <c r="I112" s="259">
        <f t="shared" si="11"/>
        <v>686.65582610028582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246" t="str">
        <f>Licitante!$B$2</f>
        <v>Registro / SP</v>
      </c>
      <c r="I114" s="247" t="s">
        <v>283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4846.4907719436032</v>
      </c>
      <c r="I115" s="259">
        <f>(I32+I71+I81+I104+I108+I110+I111)/(1-Licitante!H127)</f>
        <v>5136.9478563912708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246" t="str">
        <f>Licitante!$B$2</f>
        <v>Registro / SP</v>
      </c>
      <c r="I118" s="247" t="s">
        <v>283</v>
      </c>
    </row>
    <row r="119" spans="1:9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257">
        <f>G119*H115</f>
        <v>242.32453859718018</v>
      </c>
      <c r="I119" s="257">
        <f>G119*I115</f>
        <v>256.84739281956354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508.88153105407838</v>
      </c>
      <c r="I120" s="248">
        <f>G120*(I115+I119)</f>
        <v>539.37952492108343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709.56720527258824</v>
      </c>
      <c r="I121" s="292">
        <f>I130*F129</f>
        <v>752.09257700263754</v>
      </c>
    </row>
    <row r="122" spans="1:9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292"/>
      <c r="I127" s="292"/>
    </row>
    <row r="128" spans="1:9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Registro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6307.2640468674508</v>
      </c>
      <c r="I130" s="259">
        <f>(I115+I119+I120)/(1-F129)</f>
        <v>6685.2673511345556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5654.2392339342041</v>
      </c>
      <c r="I132" s="299"/>
    </row>
    <row r="133" spans="1:9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246" t="str">
        <f>Licitante!$B$2</f>
        <v>Registro / SP</v>
      </c>
      <c r="I134" s="247" t="s">
        <v>283</v>
      </c>
    </row>
    <row r="135" spans="1:9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257">
        <f>H71</f>
        <v>2102.1469454545459</v>
      </c>
      <c r="I136" s="257">
        <f>I71</f>
        <v>2174.2604727272728</v>
      </c>
    </row>
    <row r="137" spans="1:9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257">
        <f>H112</f>
        <v>651.80097596656572</v>
      </c>
      <c r="I139" s="257">
        <f>I112</f>
        <v>686.65582610028582</v>
      </c>
    </row>
    <row r="140" spans="1:9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4846.4907719436032</v>
      </c>
      <c r="I140" s="248">
        <f t="shared" si="12"/>
        <v>5136.9478563912708</v>
      </c>
    </row>
    <row r="141" spans="1:9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257">
        <f t="shared" ref="H141:I141" si="13">H130</f>
        <v>6307.2640468674508</v>
      </c>
      <c r="I141" s="257">
        <f t="shared" si="13"/>
        <v>6685.2673511345556</v>
      </c>
    </row>
    <row r="142" spans="1:9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00">
        <f>ROUND((H115+H119+H120)/(1-(F129)),2)</f>
        <v>6307.26</v>
      </c>
      <c r="I142" s="300">
        <f>ROUND((I115+I119+I120)/(1-(F129)),2)</f>
        <v>6685.27</v>
      </c>
    </row>
    <row r="144" spans="1:9" ht="38.299999999999997" customHeight="1">
      <c r="A144" s="69" t="s">
        <v>372</v>
      </c>
      <c r="B144" s="69"/>
      <c r="C144" s="69"/>
      <c r="D144" s="69"/>
      <c r="E144" s="69"/>
      <c r="F144" s="69"/>
      <c r="G144" s="69"/>
      <c r="H144" s="301">
        <f>I142-H142</f>
        <v>378.01000000000022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39D43-3E48-4E89-BE4A-0CD5EC00525E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Registro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883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Registro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Registro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Registro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Registro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Licitante!I39</f>
        <v>324.90359999999998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1094.4836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Registro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1094.4836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1633.8092872727273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Registro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Registro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Registro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Registro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Registro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403.7716213574268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473.99370469076013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Registro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3364.7635113118899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Registro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168.2381755655945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353.30016868774851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492.62981267728316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Registro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4378.9316682425169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3925.5574298638717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Registro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1633.8092872727273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473.99370469076013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3364.7635113118904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4378.9316682425169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4378.93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7F823-36FC-4162-933D-D501694CCC11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Registro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883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Registro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Registro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Registro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Registro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Licitante!I33</f>
        <v>283.69080000000002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1203.2708000000002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Registro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1203.2708000000002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2419.9885454545456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Registro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Registro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Registro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Registro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Registro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725.64626241932183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795.86834575265516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Registro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6047.0521868276819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Registro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302.3526093413841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634.9404796169066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885.33954200103881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Registro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7869.6848177870115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7054.8942179656287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Registro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2419.9885454545456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795.86834575265516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6047.0521868276819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7869.6848177870115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7869.68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C8E4C-965D-4361-A771-EB273BC5EF81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374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Registro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376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27.65" customHeight="1">
      <c r="A12" s="230" t="s">
        <v>377</v>
      </c>
      <c r="B12" s="230"/>
      <c r="C12" s="230"/>
      <c r="D12" s="230" t="s">
        <v>378</v>
      </c>
      <c r="E12" s="230"/>
      <c r="F12" s="232">
        <f>'Áreas a serem limpas'!B29+'Áreas a serem limpas'!B30</f>
        <v>308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377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281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Registro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289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290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Registro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295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296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Registro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307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Registro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321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Registro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2178.6818290909091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324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Registro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332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333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Registro / SP</v>
      </c>
    </row>
    <row r="86" spans="1:8" ht="25.35" customHeight="1">
      <c r="A86" s="224" t="s">
        <v>66</v>
      </c>
      <c r="B86" s="328" t="s">
        <v>337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342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Registro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346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Registro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348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Registro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57">
        <f>H114*Licitante!H127</f>
        <v>619.40970608263081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689.63178941596414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Registro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5161.7475506885903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353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Registro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258.08737753442955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541.98349282230208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755.72346182264653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Registro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6717.5418828679685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365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Registro / SP</v>
      </c>
    </row>
    <row r="133" spans="1:8" ht="29.95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2178.6818290909091</v>
      </c>
    </row>
    <row r="135" spans="1:8" ht="21.6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689.63178941596414</v>
      </c>
    </row>
    <row r="138" spans="1:8" ht="31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5161.7475506885903</v>
      </c>
    </row>
    <row r="139" spans="1:8" ht="32.4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6717.5418828679685</v>
      </c>
    </row>
    <row r="140" spans="1:8" ht="36.75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6717.54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106D3-EB82-496E-A672-F0FE5D6E9E61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382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Registro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383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33.549999999999997" customHeight="1">
      <c r="A12" s="230" t="s">
        <v>384</v>
      </c>
      <c r="B12" s="230"/>
      <c r="C12" s="230"/>
      <c r="D12" s="231" t="s">
        <v>385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386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Registro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289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290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Registro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295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387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Registro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307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Registro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321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Registro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2474.277657818182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324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Registro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332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333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Registro / SP</v>
      </c>
    </row>
    <row r="86" spans="1:8" ht="25.35" customHeight="1">
      <c r="A86" s="224" t="s">
        <v>66</v>
      </c>
      <c r="B86" s="264" t="s">
        <v>388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342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Registro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346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Registro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348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Registro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91">
        <f>H114*Licitante!H127</f>
        <v>751.93695828951968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822.15904162285301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Registro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6266.141319079331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353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Registro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313.30706595396657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657.94483850332972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917.4160424201358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Registro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8154.8092659567628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365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Registro / SP</v>
      </c>
    </row>
    <row r="133" spans="1:8" ht="31.7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2474.277657818182</v>
      </c>
    </row>
    <row r="135" spans="1:8" ht="34.85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822.15904162285301</v>
      </c>
    </row>
    <row r="138" spans="1:8" ht="28.4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6266.141319079331</v>
      </c>
    </row>
    <row r="139" spans="1:8" ht="31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8154.8092659567628</v>
      </c>
    </row>
    <row r="140" spans="1:8" ht="27.4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8154.81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584C8-0BFA-406F-A005-375E1187BD28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389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390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391</v>
      </c>
      <c r="B5" s="340"/>
      <c r="C5" s="340"/>
      <c r="D5" s="340"/>
      <c r="E5" s="341" t="str">
        <f>Licitante!B3</f>
        <v>ARF/Registro</v>
      </c>
      <c r="F5" s="341"/>
      <c r="G5" s="342"/>
      <c r="H5" s="159" t="s">
        <v>392</v>
      </c>
      <c r="I5" s="167" t="s">
        <v>201</v>
      </c>
      <c r="J5" s="343" t="s">
        <v>393</v>
      </c>
    </row>
    <row r="6" spans="1:10" ht="34.15" customHeight="1">
      <c r="A6" s="337" t="s">
        <v>394</v>
      </c>
      <c r="B6" s="337"/>
      <c r="C6" s="344" t="s">
        <v>395</v>
      </c>
      <c r="D6" s="345" t="s">
        <v>272</v>
      </c>
      <c r="E6" s="345"/>
      <c r="F6" s="344" t="s">
        <v>396</v>
      </c>
      <c r="G6" s="344" t="s">
        <v>397</v>
      </c>
      <c r="H6" s="159"/>
      <c r="I6" s="167"/>
      <c r="J6" s="343"/>
    </row>
    <row r="7" spans="1:10" ht="34.85" customHeight="1">
      <c r="A7" s="346" t="s">
        <v>226</v>
      </c>
      <c r="B7" s="346"/>
      <c r="C7" s="347">
        <v>1200</v>
      </c>
      <c r="D7" s="346" t="s">
        <v>269</v>
      </c>
      <c r="E7" s="346"/>
      <c r="F7" s="348">
        <f>'Servente 40h'!H142</f>
        <v>6307.26</v>
      </c>
      <c r="G7" s="349">
        <f>ROUND((1/C7)*F7,7)</f>
        <v>5.2560500000000001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227</v>
      </c>
      <c r="B8" s="346"/>
      <c r="C8" s="347">
        <v>1200</v>
      </c>
      <c r="D8" s="346" t="s">
        <v>269</v>
      </c>
      <c r="E8" s="346"/>
      <c r="F8" s="348">
        <f>'Servente 40h'!H142</f>
        <v>6307.26</v>
      </c>
      <c r="G8" s="349">
        <f>ROUND((1/C8)*F8,7)</f>
        <v>5.2560500000000001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398</v>
      </c>
      <c r="B9" s="346"/>
      <c r="C9" s="347">
        <v>450</v>
      </c>
      <c r="D9" s="346" t="s">
        <v>269</v>
      </c>
      <c r="E9" s="346"/>
      <c r="F9" s="348">
        <f>'Servente 40h'!H142</f>
        <v>6307.26</v>
      </c>
      <c r="G9" s="349">
        <f>ROUND((1/C9)*F9,7)</f>
        <v>14.0161333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229</v>
      </c>
      <c r="B10" s="346"/>
      <c r="C10" s="347">
        <v>2500</v>
      </c>
      <c r="D10" s="346" t="s">
        <v>269</v>
      </c>
      <c r="E10" s="346"/>
      <c r="F10" s="348">
        <f>'Servente 40h'!H142</f>
        <v>6307.26</v>
      </c>
      <c r="G10" s="349">
        <f t="shared" ref="G10:G11" si="1">ROUND((1/C10)*F10,7)</f>
        <v>2.522904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230</v>
      </c>
      <c r="B11" s="346"/>
      <c r="C11" s="347">
        <v>1800</v>
      </c>
      <c r="D11" s="346" t="s">
        <v>269</v>
      </c>
      <c r="E11" s="346"/>
      <c r="F11" s="348">
        <f>'Servente 40h'!H142</f>
        <v>6307.26</v>
      </c>
      <c r="G11" s="349">
        <f t="shared" si="1"/>
        <v>3.5040333000000001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231</v>
      </c>
      <c r="B12" s="346"/>
      <c r="C12" s="347">
        <v>1500</v>
      </c>
      <c r="D12" s="346" t="s">
        <v>269</v>
      </c>
      <c r="E12" s="346"/>
      <c r="F12" s="348">
        <f>'Servente 40h'!H142</f>
        <v>6307.26</v>
      </c>
      <c r="G12" s="349">
        <f>ROUND((1/C12)*F12,7)</f>
        <v>4.2048399999999999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399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400</v>
      </c>
      <c r="B14" s="346"/>
      <c r="C14" s="347">
        <f>'Áreas a serem limpas'!C10</f>
        <v>300</v>
      </c>
      <c r="D14" s="346" t="s">
        <v>269</v>
      </c>
      <c r="E14" s="346"/>
      <c r="F14" s="348">
        <f>'Servente 40h'!H142</f>
        <v>6307.26</v>
      </c>
      <c r="G14" s="349">
        <f>ROUND((1/C14)*F14,7)</f>
        <v>21.0242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401</v>
      </c>
      <c r="B15" s="346"/>
      <c r="C15" s="347">
        <v>300</v>
      </c>
      <c r="D15" s="346" t="s">
        <v>402</v>
      </c>
      <c r="E15" s="346"/>
      <c r="F15" s="348">
        <f>'Servente com insalubridade'!H142</f>
        <v>7869.68</v>
      </c>
      <c r="G15" s="349">
        <f>ROUND((1/C15)*F15,7)</f>
        <v>26.2322667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403</v>
      </c>
      <c r="B17" s="340"/>
      <c r="C17" s="340"/>
      <c r="D17" s="340"/>
      <c r="E17" s="354" t="str">
        <f>Licitante!B3</f>
        <v>ARF/Registro</v>
      </c>
      <c r="F17" s="341"/>
      <c r="G17" s="342"/>
      <c r="H17" s="159" t="s">
        <v>404</v>
      </c>
      <c r="I17" s="167" t="s">
        <v>201</v>
      </c>
      <c r="J17" s="355" t="s">
        <v>405</v>
      </c>
      <c r="K17" s="120"/>
      <c r="L17" s="190"/>
      <c r="M17" s="356"/>
      <c r="N17" s="356"/>
      <c r="O17" s="356"/>
    </row>
    <row r="18" spans="1:15" ht="29.1" customHeight="1">
      <c r="A18" s="337" t="s">
        <v>406</v>
      </c>
      <c r="B18" s="337"/>
      <c r="C18" s="344" t="s">
        <v>395</v>
      </c>
      <c r="D18" s="345" t="s">
        <v>272</v>
      </c>
      <c r="E18" s="345"/>
      <c r="F18" s="344" t="s">
        <v>396</v>
      </c>
      <c r="G18" s="344" t="s">
        <v>397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407</v>
      </c>
      <c r="B19" s="359"/>
      <c r="C19" s="360">
        <v>2700</v>
      </c>
      <c r="D19" s="180" t="s">
        <v>269</v>
      </c>
      <c r="E19" s="182"/>
      <c r="F19" s="361">
        <f>'Servente 40h'!H142</f>
        <v>6307.26</v>
      </c>
      <c r="G19" s="362">
        <f>ROUND((1/C19)*F19,7)</f>
        <v>2.3360221999999999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236</v>
      </c>
      <c r="B20" s="359"/>
      <c r="C20" s="365">
        <v>9000</v>
      </c>
      <c r="D20" s="180" t="s">
        <v>269</v>
      </c>
      <c r="E20" s="182"/>
      <c r="F20" s="361">
        <f>'Servente 40h'!H142</f>
        <v>6307.26</v>
      </c>
      <c r="G20" s="362">
        <f t="shared" ref="G20:G22" si="2">ROUND((1/C20)*F20,7)</f>
        <v>0.7008067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237</v>
      </c>
      <c r="B21" s="359"/>
      <c r="C21" s="365">
        <v>2700</v>
      </c>
      <c r="D21" s="180" t="s">
        <v>269</v>
      </c>
      <c r="E21" s="182"/>
      <c r="F21" s="361">
        <f>'Servente 40h'!H142</f>
        <v>6307.26</v>
      </c>
      <c r="G21" s="362">
        <f t="shared" si="2"/>
        <v>2.3360221999999999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238</v>
      </c>
      <c r="B22" s="359"/>
      <c r="C22" s="365">
        <v>2700</v>
      </c>
      <c r="D22" s="180" t="s">
        <v>269</v>
      </c>
      <c r="E22" s="182"/>
      <c r="F22" s="361">
        <f>'Servente 40h'!H142</f>
        <v>6307.26</v>
      </c>
      <c r="G22" s="362">
        <f t="shared" si="2"/>
        <v>2.3360221999999999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239</v>
      </c>
      <c r="B23" s="359"/>
      <c r="C23" s="365">
        <v>2700</v>
      </c>
      <c r="D23" s="180" t="s">
        <v>269</v>
      </c>
      <c r="E23" s="182"/>
      <c r="F23" s="361">
        <f>'Servente 40h'!H142</f>
        <v>6307.26</v>
      </c>
      <c r="G23" s="362">
        <f>ROUND((1/C23)*F23,7)</f>
        <v>2.3360221999999999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240</v>
      </c>
      <c r="B24" s="359"/>
      <c r="C24" s="365">
        <v>100000</v>
      </c>
      <c r="D24" s="180" t="s">
        <v>269</v>
      </c>
      <c r="E24" s="182"/>
      <c r="F24" s="361">
        <f>'Servente 40h'!H142</f>
        <v>6307.26</v>
      </c>
      <c r="G24" s="362">
        <f>ROUND((1/C24)*F24,7)</f>
        <v>6.3072600000000006E-2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408</v>
      </c>
      <c r="B26" s="338"/>
      <c r="C26" s="338"/>
      <c r="D26" s="338"/>
      <c r="E26" s="338"/>
      <c r="F26" s="338"/>
      <c r="G26" s="338"/>
      <c r="H26" s="159" t="s">
        <v>409</v>
      </c>
      <c r="I26" s="159" t="s">
        <v>201</v>
      </c>
      <c r="J26" s="371" t="s">
        <v>410</v>
      </c>
    </row>
    <row r="27" spans="1:15" ht="25.65" customHeight="1">
      <c r="A27" s="372" t="s">
        <v>411</v>
      </c>
      <c r="B27" s="372"/>
      <c r="C27" s="372"/>
      <c r="D27" s="372"/>
      <c r="E27" s="372"/>
      <c r="F27" s="373">
        <v>380</v>
      </c>
      <c r="G27" s="373" t="s">
        <v>412</v>
      </c>
      <c r="H27" s="159"/>
      <c r="I27" s="159"/>
      <c r="J27" s="374"/>
    </row>
    <row r="28" spans="1:15" ht="22.5" customHeight="1">
      <c r="A28" s="345" t="s">
        <v>413</v>
      </c>
      <c r="B28" s="345"/>
      <c r="C28" s="344" t="s">
        <v>414</v>
      </c>
      <c r="D28" s="344" t="s">
        <v>415</v>
      </c>
      <c r="E28" s="344" t="s">
        <v>416</v>
      </c>
      <c r="F28" s="344" t="s">
        <v>417</v>
      </c>
      <c r="G28" s="344" t="s">
        <v>418</v>
      </c>
      <c r="H28" s="159"/>
      <c r="I28" s="159"/>
      <c r="J28" s="375"/>
    </row>
    <row r="29" spans="1:15" ht="29.1" customHeight="1">
      <c r="A29" s="346" t="str">
        <f>Licitante!B3</f>
        <v>ARF/Registro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6717.54</v>
      </c>
      <c r="G29" s="379">
        <f>ROUND(F29*E29,7)</f>
        <v>1.4986832000000001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419</v>
      </c>
      <c r="B31" s="338"/>
      <c r="C31" s="338"/>
      <c r="D31" s="338"/>
      <c r="E31" s="338"/>
      <c r="F31" s="338"/>
      <c r="G31" s="338"/>
      <c r="H31" s="159" t="s">
        <v>420</v>
      </c>
      <c r="I31" s="159" t="s">
        <v>201</v>
      </c>
      <c r="J31" s="383" t="s">
        <v>421</v>
      </c>
    </row>
    <row r="32" spans="1:15" ht="25.65" customHeight="1">
      <c r="A32" s="372" t="s">
        <v>411</v>
      </c>
      <c r="B32" s="372"/>
      <c r="C32" s="372"/>
      <c r="D32" s="372"/>
      <c r="E32" s="372"/>
      <c r="F32" s="384">
        <v>160</v>
      </c>
      <c r="G32" s="373" t="s">
        <v>412</v>
      </c>
      <c r="H32" s="159"/>
      <c r="I32" s="159"/>
      <c r="J32" s="383"/>
    </row>
    <row r="33" spans="1:12" ht="25.35">
      <c r="A33" s="337" t="s">
        <v>413</v>
      </c>
      <c r="B33" s="337"/>
      <c r="C33" s="344" t="s">
        <v>422</v>
      </c>
      <c r="D33" s="344" t="s">
        <v>423</v>
      </c>
      <c r="E33" s="385" t="s">
        <v>424</v>
      </c>
      <c r="F33" s="344" t="s">
        <v>417</v>
      </c>
      <c r="G33" s="344" t="s">
        <v>418</v>
      </c>
      <c r="H33" s="159"/>
      <c r="I33" s="159"/>
      <c r="J33" s="383"/>
    </row>
    <row r="34" spans="1:12" ht="31" customHeight="1">
      <c r="A34" s="386" t="str">
        <f>Licitante!B3</f>
        <v>ARF/Registro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8154.81</v>
      </c>
      <c r="G34" s="362">
        <f>F34*E34</f>
        <v>0.35962712100000005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425</v>
      </c>
      <c r="B36" s="338"/>
      <c r="C36" s="338"/>
      <c r="D36" s="338"/>
      <c r="E36" s="338"/>
      <c r="F36" s="338"/>
      <c r="G36" s="338"/>
      <c r="J36" s="392" t="s">
        <v>426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413</v>
      </c>
      <c r="B38" s="397" t="s">
        <v>427</v>
      </c>
      <c r="C38" s="397"/>
      <c r="D38" s="397" t="s">
        <v>428</v>
      </c>
      <c r="E38" s="397"/>
      <c r="F38" s="396" t="s">
        <v>429</v>
      </c>
      <c r="G38" s="396" t="s">
        <v>430</v>
      </c>
      <c r="J38" s="395"/>
    </row>
    <row r="39" spans="1:12" ht="29.1" customHeight="1">
      <c r="A39" s="398" t="str">
        <f>Licitante!B3</f>
        <v>ARF/Registro</v>
      </c>
      <c r="B39" s="398" t="s">
        <v>223</v>
      </c>
      <c r="C39" s="387" t="s">
        <v>226</v>
      </c>
      <c r="D39" s="399">
        <f t="shared" ref="D39:D44" si="4">G7</f>
        <v>5.2560500000000001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227</v>
      </c>
      <c r="D40" s="399">
        <f t="shared" si="4"/>
        <v>5.2560500000000001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398</v>
      </c>
      <c r="D41" s="399">
        <f t="shared" si="4"/>
        <v>14.0161333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229</v>
      </c>
      <c r="D42" s="399">
        <f t="shared" si="4"/>
        <v>2.522904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230</v>
      </c>
      <c r="D43" s="399">
        <f t="shared" si="4"/>
        <v>3.5040333000000001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231</v>
      </c>
      <c r="D44" s="399">
        <f t="shared" si="4"/>
        <v>4.2048399999999999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400</v>
      </c>
      <c r="D45" s="399">
        <f>G14</f>
        <v>21.0242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401</v>
      </c>
      <c r="D46" s="399">
        <f>G15</f>
        <v>26.2322667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234</v>
      </c>
      <c r="C47" s="387" t="str">
        <f>'Áreas a serem limpas'!A13</f>
        <v>Pisos pavimentados adjacentes/contíguos às edificações</v>
      </c>
      <c r="D47" s="399">
        <f t="shared" ref="D47:D52" si="7">G19</f>
        <v>2.3360221999999999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0.7008067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237</v>
      </c>
      <c r="D49" s="399">
        <f t="shared" si="7"/>
        <v>2.3360221999999999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238</v>
      </c>
      <c r="D50" s="399">
        <f t="shared" si="7"/>
        <v>2.3360221999999999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239</v>
      </c>
      <c r="D51" s="399">
        <f t="shared" si="7"/>
        <v>2.3360221999999999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240</v>
      </c>
      <c r="D52" s="399">
        <f t="shared" si="7"/>
        <v>6.3072600000000006E-2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431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245</v>
      </c>
      <c r="C54" s="387" t="s">
        <v>432</v>
      </c>
      <c r="D54" s="399">
        <f>G29</f>
        <v>1.4986832000000001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433</v>
      </c>
      <c r="D55" s="411">
        <f>G34</f>
        <v>0.35962712100000005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ARF/Registro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434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427</v>
      </c>
      <c r="B60" s="415"/>
      <c r="C60" s="416" t="s">
        <v>429</v>
      </c>
      <c r="D60" s="417" t="s">
        <v>435</v>
      </c>
      <c r="E60" s="418" t="s">
        <v>436</v>
      </c>
      <c r="F60" s="419" t="s">
        <v>437</v>
      </c>
      <c r="G60" s="418" t="s">
        <v>438</v>
      </c>
    </row>
    <row r="61" spans="1:10" ht="28.25" customHeight="1">
      <c r="A61" s="420" t="s">
        <v>439</v>
      </c>
      <c r="B61" s="421" t="s">
        <v>226</v>
      </c>
      <c r="C61" s="422">
        <f>'Áreas a serem limpas'!B4</f>
        <v>0</v>
      </c>
      <c r="D61" s="423" t="s">
        <v>440</v>
      </c>
      <c r="E61" s="424">
        <f>'Servente 20h'!H142</f>
        <v>4378.93</v>
      </c>
      <c r="F61" s="425">
        <f>IF('CALCULO SIMPLES'!B37 = "Posto",1,0)</f>
        <v>1</v>
      </c>
      <c r="G61" s="426">
        <f>ROUND(E61*F61,2)</f>
        <v>4378.93</v>
      </c>
    </row>
    <row r="62" spans="1:10" ht="31" customHeight="1">
      <c r="A62" s="420"/>
      <c r="B62" s="421" t="s">
        <v>227</v>
      </c>
      <c r="C62" s="422">
        <f>'Áreas a serem limpas'!B5</f>
        <v>533</v>
      </c>
      <c r="D62" s="423"/>
      <c r="E62" s="424"/>
      <c r="F62" s="425"/>
      <c r="G62" s="426"/>
    </row>
    <row r="63" spans="1:10" ht="31" customHeight="1">
      <c r="A63" s="420"/>
      <c r="B63" s="421" t="s">
        <v>228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229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230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231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232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441</v>
      </c>
      <c r="B69" s="421" t="s">
        <v>235</v>
      </c>
      <c r="C69" s="422">
        <f>'Áreas a serem limpas'!B13</f>
        <v>350</v>
      </c>
      <c r="D69" s="423"/>
      <c r="E69" s="424"/>
      <c r="F69" s="425"/>
      <c r="G69" s="426"/>
    </row>
    <row r="70" spans="1:7" ht="31" customHeight="1">
      <c r="A70" s="428"/>
      <c r="B70" s="421" t="s">
        <v>236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237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238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239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240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442</v>
      </c>
      <c r="B76" s="438" t="s">
        <v>250</v>
      </c>
      <c r="C76" s="422">
        <f>'Áreas a serem limpas'!B29</f>
        <v>154</v>
      </c>
      <c r="D76" s="423" t="s">
        <v>443</v>
      </c>
      <c r="E76" s="424">
        <f>'Limpador de vidros sem risco- D'!H140</f>
        <v>6717.54</v>
      </c>
      <c r="F76" s="425">
        <f>IF('CALCULO SIMPLES'!B37 = "Posto",'Áreas a serem limpas'!H29+'Áreas a serem limpas'!H30,0)</f>
        <v>6.8703226597963449E-2</v>
      </c>
      <c r="G76" s="426">
        <f>ROUND(E76*F76,2)</f>
        <v>461.52</v>
      </c>
    </row>
    <row r="77" spans="1:7" ht="31" customHeight="1">
      <c r="A77" s="439"/>
      <c r="B77" s="438" t="s">
        <v>251</v>
      </c>
      <c r="C77" s="422">
        <f>'Áreas a serem limpas'!B30</f>
        <v>154</v>
      </c>
      <c r="D77" s="423"/>
      <c r="E77" s="424"/>
      <c r="F77" s="425"/>
      <c r="G77" s="426"/>
    </row>
    <row r="78" spans="1:7" ht="31" customHeight="1">
      <c r="A78" s="439"/>
      <c r="B78" s="440" t="s">
        <v>249</v>
      </c>
      <c r="C78" s="422">
        <f>'Áreas a serem limpas'!B28</f>
        <v>0</v>
      </c>
      <c r="D78" s="423" t="s">
        <v>444</v>
      </c>
      <c r="E78" s="441">
        <f>'Limpador de vidros com risco- D'!H140</f>
        <v>8154.81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252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445</v>
      </c>
      <c r="B80" s="447"/>
      <c r="C80" s="448">
        <f>SUM(C61:C79)</f>
        <v>1191</v>
      </c>
      <c r="D80" s="449"/>
      <c r="E80" s="450"/>
      <c r="F80" s="451">
        <f>F61+F76+F78</f>
        <v>1.0687032265979635</v>
      </c>
      <c r="G80" s="452">
        <f>G61+G76+G78</f>
        <v>4840.4500000000007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446</v>
      </c>
      <c r="B83" s="454"/>
      <c r="C83" s="454"/>
      <c r="D83" s="454"/>
      <c r="E83" s="454"/>
      <c r="F83" s="454"/>
      <c r="G83" s="455">
        <f>G56+G80</f>
        <v>4840.4500000000007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447</v>
      </c>
      <c r="B86" s="454"/>
      <c r="C86" s="454"/>
      <c r="D86" s="454"/>
      <c r="E86" s="454"/>
      <c r="F86" s="454"/>
      <c r="G86" s="455">
        <f>Licitante!H173</f>
        <v>401.45041666666668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448</v>
      </c>
      <c r="B89" s="457"/>
      <c r="C89" s="457"/>
      <c r="D89" s="457"/>
      <c r="E89" s="457"/>
      <c r="F89" s="457"/>
      <c r="G89" s="455">
        <f>Licitante!H192/12</f>
        <v>246.16166666666666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449</v>
      </c>
      <c r="B92" s="454"/>
      <c r="C92" s="454"/>
      <c r="D92" s="454"/>
      <c r="E92" s="454"/>
      <c r="F92" s="454"/>
      <c r="G92" s="455">
        <f>G83+G86+G89</f>
        <v>5488.0620833333342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450</v>
      </c>
      <c r="B95" s="454"/>
      <c r="C95" s="454"/>
      <c r="D95" s="454"/>
      <c r="E95" s="454"/>
      <c r="F95" s="454"/>
      <c r="G95" s="459">
        <f>G92*Licitante!D2</f>
        <v>131713.49000000002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95966-2734-4C4B-B6BB-7F6AD26A28AA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451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452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453</v>
      </c>
      <c r="B3" s="471" t="s">
        <v>454</v>
      </c>
      <c r="C3" s="471"/>
      <c r="D3" s="470" t="s">
        <v>455</v>
      </c>
      <c r="E3" s="472" t="s">
        <v>456</v>
      </c>
      <c r="F3" s="463"/>
      <c r="G3" s="472" t="s">
        <v>457</v>
      </c>
      <c r="H3" s="470" t="s">
        <v>458</v>
      </c>
    </row>
    <row r="4" spans="1:8">
      <c r="A4" s="473"/>
      <c r="B4" s="474" t="s">
        <v>459</v>
      </c>
      <c r="C4" s="474" t="s">
        <v>460</v>
      </c>
      <c r="D4" s="473"/>
      <c r="E4" s="475"/>
      <c r="F4" s="463"/>
      <c r="G4" s="475"/>
      <c r="H4" s="473"/>
    </row>
    <row r="5" spans="1:8" ht="16" customHeight="1">
      <c r="A5" s="476" t="s">
        <v>461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462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463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464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465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465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466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467</v>
      </c>
      <c r="B13" s="460" t="s">
        <v>468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469</v>
      </c>
      <c r="C14" s="474" t="s">
        <v>470</v>
      </c>
      <c r="D14" s="474" t="s">
        <v>471</v>
      </c>
      <c r="E14" s="474" t="s">
        <v>472</v>
      </c>
      <c r="F14" s="485" t="s">
        <v>473</v>
      </c>
      <c r="G14" s="463"/>
      <c r="H14" s="463"/>
    </row>
    <row r="15" spans="1:8" ht="16" customHeight="1">
      <c r="A15" s="476" t="s">
        <v>461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462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463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464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465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466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474</v>
      </c>
      <c r="B21" s="466"/>
      <c r="C21" s="466"/>
      <c r="D21" s="466"/>
      <c r="E21" s="466"/>
      <c r="F21" s="467"/>
    </row>
    <row r="22" spans="1:6" ht="25.35">
      <c r="A22" s="474" t="s">
        <v>453</v>
      </c>
      <c r="B22" s="474" t="s">
        <v>475</v>
      </c>
      <c r="C22" s="474" t="s">
        <v>476</v>
      </c>
      <c r="D22" s="474" t="s">
        <v>477</v>
      </c>
      <c r="E22" s="474" t="s">
        <v>478</v>
      </c>
      <c r="F22" s="485" t="s">
        <v>104</v>
      </c>
    </row>
    <row r="23" spans="1:6" ht="25.35">
      <c r="A23" s="476" t="s">
        <v>479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480</v>
      </c>
      <c r="B26" s="488"/>
      <c r="C26" s="488"/>
      <c r="D26" s="489"/>
      <c r="E26" s="486"/>
      <c r="F26" s="486"/>
    </row>
    <row r="27" spans="1:6">
      <c r="A27" s="490" t="s">
        <v>453</v>
      </c>
      <c r="B27" s="490" t="s">
        <v>101</v>
      </c>
      <c r="C27" s="490" t="s">
        <v>102</v>
      </c>
      <c r="D27" s="490" t="s">
        <v>104</v>
      </c>
      <c r="E27" s="490" t="s">
        <v>481</v>
      </c>
      <c r="F27" s="486"/>
    </row>
    <row r="28" spans="1:6" ht="16" customHeight="1">
      <c r="A28" s="476" t="s">
        <v>461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462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463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464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465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482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466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483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484</v>
      </c>
      <c r="B37" s="494" t="s">
        <v>485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BB1A053A-7E11-4AFA-8AD5-3B2537825E19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836974A5-A23C-4557-AA7F-486421061FE0}"/>
</file>

<file path=customXml/itemProps2.xml><?xml version="1.0" encoding="utf-8"?>
<ds:datastoreItem xmlns:ds="http://schemas.openxmlformats.org/officeDocument/2006/customXml" ds:itemID="{E999CFF7-F6B9-44BA-9635-51552A633E35}"/>
</file>

<file path=customXml/itemProps3.xml><?xml version="1.0" encoding="utf-8"?>
<ds:datastoreItem xmlns:ds="http://schemas.openxmlformats.org/officeDocument/2006/customXml" ds:itemID="{B76251C2-1A02-49B5-8B17-CF16E89D78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2025-11-24T11:50:56Z</dcterms:created>
  <dcterms:modified xsi:type="dcterms:W3CDTF">2025-11-24T11:50:57Z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